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<sst xmlns="http://schemas.openxmlformats.org/spreadsheetml/2006/main" count="53" uniqueCount="51">
  <si>
    <t>2年</t>
  </si>
  <si>
    <t>3年</t>
  </si>
  <si>
    <t>总计</t>
  </si>
  <si>
    <t>B</t>
  </si>
  <si>
    <t>A</t>
  </si>
  <si>
    <t>C</t>
  </si>
  <si>
    <t>国际汉学院</t>
  </si>
  <si>
    <t>国际商学院</t>
  </si>
  <si>
    <t>化学与材料科学学院</t>
  </si>
  <si>
    <t>环发中心</t>
  </si>
  <si>
    <t>计算机科学学院</t>
  </si>
  <si>
    <t>继续教育学院</t>
  </si>
  <si>
    <t>教育学院</t>
  </si>
  <si>
    <t>历史文化学院</t>
  </si>
  <si>
    <t>旅游与环境学院</t>
  </si>
  <si>
    <t>美术学院</t>
  </si>
  <si>
    <t>农村研究中心</t>
  </si>
  <si>
    <t>生命科学学院</t>
  </si>
  <si>
    <t>食品工程与营养科学学院</t>
  </si>
  <si>
    <t>数学与信息科学学院</t>
  </si>
  <si>
    <t>体育学院</t>
  </si>
  <si>
    <t>外国语学院</t>
  </si>
  <si>
    <t>文学院</t>
  </si>
  <si>
    <t>物理学与信息技术学院</t>
  </si>
  <si>
    <t>西北民族中心</t>
  </si>
  <si>
    <t>心理学院</t>
  </si>
  <si>
    <t>新闻与传播学院</t>
  </si>
  <si>
    <t>音乐学院</t>
  </si>
  <si>
    <t>政治经济学院</t>
  </si>
  <si>
    <t>硕士</t>
  </si>
  <si>
    <t>博士</t>
  </si>
  <si>
    <t>A</t>
  </si>
  <si>
    <t>B</t>
  </si>
  <si>
    <t>C</t>
  </si>
  <si>
    <t>总计</t>
  </si>
  <si>
    <t>应交总额</t>
  </si>
  <si>
    <t>学院名称</t>
  </si>
  <si>
    <t>宗教研究中心</t>
  </si>
  <si>
    <t>减少
（退、休学）</t>
  </si>
  <si>
    <t>2009年各单位应交培养资助费清单（更新）</t>
  </si>
  <si>
    <t>培养扶持基金：新传院（邓晓旭硕士1人，李文硕士1人，杨军硕士1人，裴晓军硕士1人，朱鸿硕士1人）；
              生科院（李高峰硕士1人）；教育学院（刘鹂硕士1人）；国际商学院（刘新华硕士1人，黄湛冰硕士1人）；
              化材院（柴永海硕士1人，张琦硕士1人）；
              历史文化学院（杜文玉 博士、硕士各1人，张懋镕 博士、硕士各1人,曹维安 博士、硕士各1人，袁林 博士、硕士各1人，王玉华 博士、硕士各1人，薛平拴 硕士1人，唐亦功 硕士1人，韩星 硕士1人，商国君 硕士1人，张文安 硕士1人，杜海斌 硕士1人，宋永成 硕士1人，黄寿成 硕士1人，介永强 硕士1人）；
              外国语学院（张彩霞  硕士1人）；
              旅游与环境学院（张福平 硕士1人）；
              文学院（朱湘蓉 硕士1人，朱鸿 硕士1人，徐改平 硕士1人，傅绍良 博士、硕士各1人，韦建国 博士、硕士各1人，梁颖 硕士1人，卢洪涛 硕士1人，李继凯 博士、硕士各1人，吴舜立 硕士1人，钟海波 硕士1人）；
              数科院（吴洪博 硕士1人，窦家维 硕士1人）。</t>
  </si>
  <si>
    <t>复学：心理学院 左玉红，生科院 侯小琪（导师任毅），食品学院 邹伟（导师张宝善），历史文化学院 张耀武（导师王玉华）。</t>
  </si>
  <si>
    <t>休、退学：历史文化学院 刘金旗（导师白建才）、汪慧琴（导师介永强），物理学院陆鹏华（导师屈世显），计算机学院 崔丽聪（导师李永明）。</t>
  </si>
  <si>
    <t>公派出国：化材院（房喻 博士1人，杨祖培 博士1人，胡道道 博士1人，刘昭铁 博士1人）；
          生科院（奚耕思 博士1人，齐浩、曾成鸣博士共1人）；
          商学院（张正军 博士1人）；
          物理学院（孙润广 博士1人）。</t>
  </si>
  <si>
    <t xml:space="preserve">招收硕博连读生双倍培养资助费：政经院：刘学智，马启民；商学院：周晓唯；环发中心：侯甬坚，李令福；民族中心：王欣；历史文化学院：赵世超，曹维安；
                              数科院：曹怀信，吴建华；物理学院：杨万民，张建民；化材院：房喻2，陈亚芍，杨合情；旅游与环境学院：任志远，孙根年；
                              生科院：王喆之，奚耕思，任维；计算机科学学院:李永明。
</t>
  </si>
  <si>
    <t>培养资助费
金额</t>
  </si>
  <si>
    <t>增加
（复学）</t>
  </si>
  <si>
    <t>增加
（硕博连读双倍）</t>
  </si>
  <si>
    <t>减少
（公派出国）</t>
  </si>
  <si>
    <t>减少
（培养扶持基金）</t>
  </si>
  <si>
    <t>减少
（西安文理导师）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</si>
</sst>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2"/>
      <name val="宋体"/>
      <family val="0"/>
    </font>
    <font>
      <sz val="9"/>
      <name val="宋体"/>
      <family val="0"/>
    </font>
    <font>
      <b/>
      <sz val="16"/>
      <name val="宋体"/>
      <family val="0"/>
    </font>
    <font>
      <b/>
      <sz val="12"/>
      <name val="宋体"/>
      <family val="0"/>
    </font>
    <font>
      <sz val="12"/>
      <color indexed="10"/>
      <name val="宋体"/>
      <family val="0"/>
    </font>
    <font>
      <sz val="10"/>
      <name val="宋体"/>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applyAlignment="1">
      <alignment/>
    </xf>
    <xf numFmtId="0" fontId="0" fillId="0" borderId="1" xfId="0" applyBorder="1" applyAlignment="1">
      <alignment horizontal="center"/>
    </xf>
    <xf numFmtId="0" fontId="0" fillId="0" borderId="1" xfId="0" applyNumberFormat="1" applyBorder="1" applyAlignment="1">
      <alignment horizontal="center"/>
    </xf>
    <xf numFmtId="0" fontId="0" fillId="0" borderId="1" xfId="0" applyBorder="1" applyAlignment="1">
      <alignment horizontal="center" vertical="center"/>
    </xf>
    <xf numFmtId="0" fontId="3" fillId="0" borderId="1" xfId="0" applyFont="1" applyBorder="1" applyAlignment="1">
      <alignment horizontal="center"/>
    </xf>
    <xf numFmtId="0" fontId="0" fillId="0" borderId="1" xfId="0" applyBorder="1" applyAlignment="1">
      <alignment horizontal="center" shrinkToFit="1"/>
    </xf>
    <xf numFmtId="0" fontId="0" fillId="0" borderId="0" xfId="0" applyAlignment="1">
      <alignment shrinkToFit="1"/>
    </xf>
    <xf numFmtId="0" fontId="4" fillId="0" borderId="1" xfId="0" applyFont="1" applyBorder="1" applyAlignment="1">
      <alignment horizontal="center" shrinkToFit="1"/>
    </xf>
    <xf numFmtId="0" fontId="0" fillId="0" borderId="1" xfId="0" applyBorder="1" applyAlignment="1">
      <alignment/>
    </xf>
    <xf numFmtId="0" fontId="0" fillId="0" borderId="1" xfId="0" applyNumberFormat="1" applyBorder="1" applyAlignment="1">
      <alignment/>
    </xf>
    <xf numFmtId="9" fontId="0" fillId="0" borderId="1" xfId="0" applyNumberFormat="1" applyBorder="1" applyAlignment="1">
      <alignment horizontal="center"/>
    </xf>
    <xf numFmtId="0" fontId="0" fillId="0" borderId="1" xfId="0" applyBorder="1" applyAlignment="1">
      <alignment horizontal="center"/>
    </xf>
    <xf numFmtId="0" fontId="2" fillId="0" borderId="0" xfId="0" applyFont="1" applyAlignment="1">
      <alignment horizontal="center"/>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1" xfId="0" applyFill="1" applyBorder="1" applyAlignment="1">
      <alignment horizontal="center" vertical="center"/>
    </xf>
    <xf numFmtId="0" fontId="5" fillId="0" borderId="2"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5" fillId="0" borderId="4" xfId="0"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0" fillId="0" borderId="0" xfId="0" applyFill="1" applyBorder="1" applyAlignment="1">
      <alignment horizontal="left" wrapText="1"/>
    </xf>
    <xf numFmtId="0" fontId="0" fillId="0" borderId="0" xfId="0" applyFill="1" applyBorder="1" applyAlignment="1">
      <alignment horizontal="left"/>
    </xf>
    <xf numFmtId="0" fontId="0" fillId="0" borderId="0" xfId="0" applyAlignment="1">
      <alignment horizontal="left" shrinkToFit="1"/>
    </xf>
    <xf numFmtId="0" fontId="0" fillId="0" borderId="0" xfId="0" applyAlignment="1">
      <alignment horizontal="left" wrapText="1"/>
    </xf>
    <xf numFmtId="0" fontId="3" fillId="0" borderId="1" xfId="0" applyFont="1" applyFill="1" applyBorder="1" applyAlignment="1">
      <alignment horizontal="center" vertical="center"/>
    </xf>
    <xf numFmtId="0" fontId="0" fillId="0" borderId="1" xfId="0"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6"/>
  <sheetViews>
    <sheetView tabSelected="1" workbookViewId="0" topLeftCell="A1">
      <selection activeCell="A16" sqref="A16:IV16"/>
    </sheetView>
  </sheetViews>
  <sheetFormatPr defaultColWidth="9.00390625" defaultRowHeight="14.25"/>
  <cols>
    <col min="1" max="1" width="20.375" style="6" customWidth="1"/>
    <col min="2" max="3" width="5.00390625" style="0" customWidth="1"/>
    <col min="4" max="4" width="4.875" style="0" customWidth="1"/>
    <col min="5" max="5" width="4.75390625" style="0" customWidth="1"/>
    <col min="6" max="6" width="6.625" style="0" customWidth="1"/>
    <col min="7" max="7" width="4.625" style="0" customWidth="1"/>
    <col min="8" max="8" width="4.125" style="0" customWidth="1"/>
    <col min="9" max="9" width="4.25390625" style="0" customWidth="1"/>
    <col min="10" max="10" width="4.875" style="0" customWidth="1"/>
    <col min="11" max="11" width="10.375" style="0" customWidth="1"/>
    <col min="12" max="12" width="6.50390625" style="0" customWidth="1"/>
    <col min="13" max="13" width="8.00390625" style="0" customWidth="1"/>
    <col min="14" max="14" width="6.25390625" style="0" customWidth="1"/>
    <col min="15" max="15" width="6.875" style="0" customWidth="1"/>
    <col min="16" max="16" width="7.875" style="0" customWidth="1"/>
    <col min="17" max="17" width="7.625" style="0" customWidth="1"/>
    <col min="18" max="18" width="9.875" style="0" customWidth="1"/>
    <col min="19" max="19" width="7.25390625" style="0" customWidth="1"/>
  </cols>
  <sheetData>
    <row r="1" spans="1:18" ht="20.25">
      <c r="A1" s="12" t="s">
        <v>39</v>
      </c>
      <c r="B1" s="12"/>
      <c r="C1" s="12"/>
      <c r="D1" s="12"/>
      <c r="E1" s="12"/>
      <c r="F1" s="12"/>
      <c r="G1" s="12"/>
      <c r="H1" s="12"/>
      <c r="I1" s="12"/>
      <c r="J1" s="12"/>
      <c r="K1" s="12"/>
      <c r="L1" s="12"/>
      <c r="M1" s="12"/>
      <c r="N1" s="12"/>
      <c r="O1" s="12"/>
      <c r="P1" s="12"/>
      <c r="Q1" s="12"/>
      <c r="R1" s="12"/>
    </row>
    <row r="2" spans="1:19" ht="14.25">
      <c r="A2" s="13" t="s">
        <v>36</v>
      </c>
      <c r="B2" s="14" t="s">
        <v>29</v>
      </c>
      <c r="C2" s="14"/>
      <c r="D2" s="14"/>
      <c r="E2" s="14"/>
      <c r="F2" s="14"/>
      <c r="G2" s="14" t="s">
        <v>30</v>
      </c>
      <c r="H2" s="14"/>
      <c r="I2" s="14"/>
      <c r="J2" s="14"/>
      <c r="K2" s="25" t="s">
        <v>45</v>
      </c>
      <c r="L2" s="16" t="s">
        <v>46</v>
      </c>
      <c r="M2" s="16" t="s">
        <v>47</v>
      </c>
      <c r="N2" s="19" t="s">
        <v>38</v>
      </c>
      <c r="O2" s="16" t="s">
        <v>48</v>
      </c>
      <c r="P2" s="16" t="s">
        <v>49</v>
      </c>
      <c r="Q2" s="16" t="s">
        <v>50</v>
      </c>
      <c r="R2" s="24" t="s">
        <v>35</v>
      </c>
      <c r="S2" s="10">
        <v>0.2</v>
      </c>
    </row>
    <row r="3" spans="1:19" ht="14.25">
      <c r="A3" s="13"/>
      <c r="B3" s="3" t="s">
        <v>0</v>
      </c>
      <c r="C3" s="14" t="s">
        <v>1</v>
      </c>
      <c r="D3" s="14"/>
      <c r="E3" s="14"/>
      <c r="F3" s="14" t="s">
        <v>2</v>
      </c>
      <c r="G3" s="15" t="s">
        <v>31</v>
      </c>
      <c r="H3" s="15" t="s">
        <v>32</v>
      </c>
      <c r="I3" s="15" t="s">
        <v>33</v>
      </c>
      <c r="J3" s="15" t="s">
        <v>34</v>
      </c>
      <c r="K3" s="15"/>
      <c r="L3" s="17"/>
      <c r="M3" s="17"/>
      <c r="N3" s="19"/>
      <c r="O3" s="17"/>
      <c r="P3" s="17"/>
      <c r="Q3" s="17"/>
      <c r="R3" s="24"/>
      <c r="S3" s="11"/>
    </row>
    <row r="4" spans="1:19" ht="14.25">
      <c r="A4" s="13"/>
      <c r="B4" s="3" t="s">
        <v>3</v>
      </c>
      <c r="C4" s="3" t="s">
        <v>4</v>
      </c>
      <c r="D4" s="3" t="s">
        <v>3</v>
      </c>
      <c r="E4" s="3" t="s">
        <v>5</v>
      </c>
      <c r="F4" s="14"/>
      <c r="G4" s="15"/>
      <c r="H4" s="15"/>
      <c r="I4" s="15"/>
      <c r="J4" s="15"/>
      <c r="K4" s="15"/>
      <c r="L4" s="18"/>
      <c r="M4" s="18"/>
      <c r="N4" s="19"/>
      <c r="O4" s="18"/>
      <c r="P4" s="18"/>
      <c r="Q4" s="18"/>
      <c r="R4" s="24"/>
      <c r="S4" s="11"/>
    </row>
    <row r="5" spans="1:19" ht="15.75" customHeight="1">
      <c r="A5" s="7" t="s">
        <v>6</v>
      </c>
      <c r="B5" s="2"/>
      <c r="C5" s="2">
        <v>18</v>
      </c>
      <c r="D5" s="2"/>
      <c r="E5" s="2"/>
      <c r="F5" s="2">
        <f aca="true" t="shared" si="0" ref="F5:F29">SUM(B5:E5)</f>
        <v>18</v>
      </c>
      <c r="G5" s="1"/>
      <c r="H5" s="1"/>
      <c r="I5" s="1"/>
      <c r="J5" s="1"/>
      <c r="K5" s="1">
        <f>B5*300*2+C5*200*3+D5*300*3+E5*400*3+G5*400*3+H5*600*3+I5*800*3</f>
        <v>10800</v>
      </c>
      <c r="L5" s="1"/>
      <c r="M5" s="1"/>
      <c r="N5" s="1"/>
      <c r="O5" s="1"/>
      <c r="P5" s="1"/>
      <c r="Q5" s="1"/>
      <c r="R5" s="4">
        <f>K5+L5+M5-N5-O5-P5-Q5</f>
        <v>10800</v>
      </c>
      <c r="S5" s="8"/>
    </row>
    <row r="6" spans="1:19" ht="15.75" customHeight="1">
      <c r="A6" s="5" t="s">
        <v>7</v>
      </c>
      <c r="B6" s="2"/>
      <c r="C6" s="2"/>
      <c r="D6" s="2">
        <v>101</v>
      </c>
      <c r="E6" s="2"/>
      <c r="F6" s="2">
        <f t="shared" si="0"/>
        <v>101</v>
      </c>
      <c r="G6" s="2"/>
      <c r="H6" s="2">
        <v>7</v>
      </c>
      <c r="I6" s="2"/>
      <c r="J6" s="2">
        <f>SUM(G6:I6)</f>
        <v>7</v>
      </c>
      <c r="K6" s="1">
        <f aca="true" t="shared" si="1" ref="K6:K29">B6*300*2+C6*200*3+D6*300*3+E6*400*3+G6*400*3+H6*600*3+I6*800*3</f>
        <v>103500</v>
      </c>
      <c r="L6" s="1"/>
      <c r="M6" s="1">
        <f>1*600*3</f>
        <v>1800</v>
      </c>
      <c r="N6" s="1"/>
      <c r="O6" s="1">
        <f>1*600*3</f>
        <v>1800</v>
      </c>
      <c r="P6" s="1">
        <f>2*300*3</f>
        <v>1800</v>
      </c>
      <c r="Q6" s="1"/>
      <c r="R6" s="4">
        <f aca="true" t="shared" si="2" ref="R6:R29">K6+L6+M6-N6-O6-P6-Q6</f>
        <v>101700</v>
      </c>
      <c r="S6" s="8">
        <f>R6*0.2</f>
        <v>20340</v>
      </c>
    </row>
    <row r="7" spans="1:19" ht="15.75" customHeight="1">
      <c r="A7" s="5" t="s">
        <v>8</v>
      </c>
      <c r="B7" s="2">
        <v>10</v>
      </c>
      <c r="C7" s="2"/>
      <c r="D7" s="2">
        <v>5</v>
      </c>
      <c r="E7" s="2">
        <v>184</v>
      </c>
      <c r="F7" s="2">
        <f t="shared" si="0"/>
        <v>199</v>
      </c>
      <c r="G7" s="2"/>
      <c r="H7" s="2"/>
      <c r="I7" s="2">
        <v>22</v>
      </c>
      <c r="J7" s="2">
        <f>SUM(G7:I7)</f>
        <v>22</v>
      </c>
      <c r="K7" s="1">
        <f t="shared" si="1"/>
        <v>284100</v>
      </c>
      <c r="L7" s="1"/>
      <c r="M7" s="1">
        <f>4*800*3</f>
        <v>9600</v>
      </c>
      <c r="N7" s="1"/>
      <c r="O7" s="1">
        <f>4*800*3</f>
        <v>9600</v>
      </c>
      <c r="P7" s="1">
        <f>2*400*3</f>
        <v>2400</v>
      </c>
      <c r="Q7" s="1"/>
      <c r="R7" s="4">
        <f t="shared" si="2"/>
        <v>281700</v>
      </c>
      <c r="S7" s="8">
        <f aca="true" t="shared" si="3" ref="S7:S28">R7*0.2</f>
        <v>56340</v>
      </c>
    </row>
    <row r="8" spans="1:19" ht="15.75" customHeight="1">
      <c r="A8" s="5" t="s">
        <v>9</v>
      </c>
      <c r="B8" s="2"/>
      <c r="C8" s="2">
        <v>34</v>
      </c>
      <c r="D8" s="2"/>
      <c r="E8" s="2"/>
      <c r="F8" s="2">
        <f t="shared" si="0"/>
        <v>34</v>
      </c>
      <c r="G8" s="2">
        <v>4</v>
      </c>
      <c r="H8" s="2"/>
      <c r="I8" s="2"/>
      <c r="J8" s="2">
        <f>SUM(G8:I8)</f>
        <v>4</v>
      </c>
      <c r="K8" s="1">
        <f t="shared" si="1"/>
        <v>25200</v>
      </c>
      <c r="L8" s="1"/>
      <c r="M8" s="1">
        <f>2*400*3</f>
        <v>2400</v>
      </c>
      <c r="N8" s="1"/>
      <c r="O8" s="1"/>
      <c r="P8" s="1"/>
      <c r="Q8" s="1">
        <f>2*200*3</f>
        <v>1200</v>
      </c>
      <c r="R8" s="4">
        <f t="shared" si="2"/>
        <v>26400</v>
      </c>
      <c r="S8" s="8">
        <f t="shared" si="3"/>
        <v>5280</v>
      </c>
    </row>
    <row r="9" spans="1:19" ht="15.75" customHeight="1">
      <c r="A9" s="5" t="s">
        <v>10</v>
      </c>
      <c r="B9" s="2">
        <v>3</v>
      </c>
      <c r="C9" s="2"/>
      <c r="D9" s="2"/>
      <c r="E9" s="2">
        <v>40</v>
      </c>
      <c r="F9" s="2">
        <f t="shared" si="0"/>
        <v>43</v>
      </c>
      <c r="G9" s="2"/>
      <c r="H9" s="2"/>
      <c r="I9" s="2">
        <v>2</v>
      </c>
      <c r="J9" s="2">
        <f>SUM(G9:I9)</f>
        <v>2</v>
      </c>
      <c r="K9" s="1">
        <f t="shared" si="1"/>
        <v>54600</v>
      </c>
      <c r="L9" s="1"/>
      <c r="M9" s="1">
        <f>1*800*3</f>
        <v>2400</v>
      </c>
      <c r="N9" s="1">
        <f>800*3</f>
        <v>2400</v>
      </c>
      <c r="O9" s="1"/>
      <c r="P9" s="1"/>
      <c r="Q9" s="1"/>
      <c r="R9" s="4">
        <f t="shared" si="2"/>
        <v>54600</v>
      </c>
      <c r="S9" s="8">
        <f t="shared" si="3"/>
        <v>10920</v>
      </c>
    </row>
    <row r="10" spans="1:19" ht="15.75" customHeight="1">
      <c r="A10" s="7" t="s">
        <v>11</v>
      </c>
      <c r="B10" s="2"/>
      <c r="C10" s="2"/>
      <c r="D10" s="2">
        <v>7</v>
      </c>
      <c r="E10" s="2"/>
      <c r="F10" s="2">
        <f t="shared" si="0"/>
        <v>7</v>
      </c>
      <c r="G10" s="1"/>
      <c r="H10" s="1"/>
      <c r="I10" s="1"/>
      <c r="J10" s="1"/>
      <c r="K10" s="1">
        <f t="shared" si="1"/>
        <v>6300</v>
      </c>
      <c r="L10" s="1"/>
      <c r="M10" s="1"/>
      <c r="N10" s="1"/>
      <c r="O10" s="1"/>
      <c r="P10" s="1"/>
      <c r="Q10" s="1"/>
      <c r="R10" s="4">
        <f t="shared" si="2"/>
        <v>6300</v>
      </c>
      <c r="S10" s="8"/>
    </row>
    <row r="11" spans="1:19" ht="15.75" customHeight="1">
      <c r="A11" s="7" t="s">
        <v>12</v>
      </c>
      <c r="B11" s="2">
        <v>3</v>
      </c>
      <c r="C11" s="2"/>
      <c r="D11" s="2">
        <v>95</v>
      </c>
      <c r="E11" s="2"/>
      <c r="F11" s="2">
        <f t="shared" si="0"/>
        <v>98</v>
      </c>
      <c r="G11" s="2"/>
      <c r="H11" s="2">
        <v>10</v>
      </c>
      <c r="I11" s="2"/>
      <c r="J11" s="2">
        <f>SUM(G11:I11)</f>
        <v>10</v>
      </c>
      <c r="K11" s="1">
        <f t="shared" si="1"/>
        <v>105300</v>
      </c>
      <c r="L11" s="1"/>
      <c r="M11" s="1"/>
      <c r="N11" s="1"/>
      <c r="O11" s="1"/>
      <c r="P11" s="1">
        <f>300*1*3</f>
        <v>900</v>
      </c>
      <c r="Q11" s="1"/>
      <c r="R11" s="4">
        <f t="shared" si="2"/>
        <v>104400</v>
      </c>
      <c r="S11" s="8"/>
    </row>
    <row r="12" spans="1:19" ht="15.75" customHeight="1">
      <c r="A12" s="5" t="s">
        <v>13</v>
      </c>
      <c r="B12" s="2">
        <v>13</v>
      </c>
      <c r="C12" s="2">
        <v>139</v>
      </c>
      <c r="D12" s="2"/>
      <c r="E12" s="2"/>
      <c r="F12" s="2">
        <f t="shared" si="0"/>
        <v>152</v>
      </c>
      <c r="G12" s="2">
        <v>14</v>
      </c>
      <c r="H12" s="2"/>
      <c r="I12" s="2"/>
      <c r="J12" s="2">
        <f>SUM(G12:I12)</f>
        <v>14</v>
      </c>
      <c r="K12" s="1">
        <f t="shared" si="1"/>
        <v>108000</v>
      </c>
      <c r="L12" s="1">
        <f>200*3</f>
        <v>600</v>
      </c>
      <c r="M12" s="1">
        <f>2*400*3</f>
        <v>2400</v>
      </c>
      <c r="N12" s="1">
        <f>2*200*3</f>
        <v>1200</v>
      </c>
      <c r="O12" s="1"/>
      <c r="P12" s="1">
        <f>14*200*3+5*400*3</f>
        <v>14400</v>
      </c>
      <c r="Q12" s="1">
        <f>2*200*3</f>
        <v>1200</v>
      </c>
      <c r="R12" s="4">
        <f t="shared" si="2"/>
        <v>94200</v>
      </c>
      <c r="S12" s="8">
        <f t="shared" si="3"/>
        <v>18840</v>
      </c>
    </row>
    <row r="13" spans="1:19" ht="15.75" customHeight="1">
      <c r="A13" s="5" t="s">
        <v>14</v>
      </c>
      <c r="B13" s="2">
        <v>10</v>
      </c>
      <c r="C13" s="2"/>
      <c r="D13" s="2">
        <v>16</v>
      </c>
      <c r="E13" s="2">
        <v>90</v>
      </c>
      <c r="F13" s="2">
        <f t="shared" si="0"/>
        <v>116</v>
      </c>
      <c r="G13" s="2"/>
      <c r="H13" s="2">
        <v>4</v>
      </c>
      <c r="I13" s="2">
        <v>8</v>
      </c>
      <c r="J13" s="2">
        <f>SUM(G13:I13)</f>
        <v>12</v>
      </c>
      <c r="K13" s="1">
        <f t="shared" si="1"/>
        <v>154800</v>
      </c>
      <c r="L13" s="1"/>
      <c r="M13" s="1">
        <f>1*600*3+1*800*3</f>
        <v>4200</v>
      </c>
      <c r="N13" s="1"/>
      <c r="O13" s="1"/>
      <c r="P13" s="1">
        <f>1*400*3</f>
        <v>1200</v>
      </c>
      <c r="Q13" s="1"/>
      <c r="R13" s="4">
        <f t="shared" si="2"/>
        <v>157800</v>
      </c>
      <c r="S13" s="8">
        <f t="shared" si="3"/>
        <v>31560</v>
      </c>
    </row>
    <row r="14" spans="1:19" ht="15.75" customHeight="1">
      <c r="A14" s="5" t="s">
        <v>15</v>
      </c>
      <c r="B14" s="2">
        <v>10</v>
      </c>
      <c r="C14" s="2">
        <v>63</v>
      </c>
      <c r="D14" s="2"/>
      <c r="E14" s="2"/>
      <c r="F14" s="2">
        <f t="shared" si="0"/>
        <v>73</v>
      </c>
      <c r="G14" s="1"/>
      <c r="H14" s="1"/>
      <c r="I14" s="1"/>
      <c r="J14" s="1"/>
      <c r="K14" s="1">
        <f t="shared" si="1"/>
        <v>43800</v>
      </c>
      <c r="L14" s="1"/>
      <c r="M14" s="1"/>
      <c r="N14" s="1"/>
      <c r="O14" s="1"/>
      <c r="P14" s="1"/>
      <c r="Q14" s="1"/>
      <c r="R14" s="4">
        <f t="shared" si="2"/>
        <v>43800</v>
      </c>
      <c r="S14" s="8">
        <f t="shared" si="3"/>
        <v>8760</v>
      </c>
    </row>
    <row r="15" spans="1:19" ht="15.75" customHeight="1">
      <c r="A15" s="7" t="s">
        <v>16</v>
      </c>
      <c r="B15" s="2"/>
      <c r="C15" s="2"/>
      <c r="D15" s="2">
        <v>10</v>
      </c>
      <c r="E15" s="2"/>
      <c r="F15" s="2">
        <f t="shared" si="0"/>
        <v>10</v>
      </c>
      <c r="G15" s="1"/>
      <c r="H15" s="1"/>
      <c r="I15" s="1"/>
      <c r="J15" s="1"/>
      <c r="K15" s="1">
        <f t="shared" si="1"/>
        <v>9000</v>
      </c>
      <c r="L15" s="1"/>
      <c r="M15" s="1"/>
      <c r="N15" s="1"/>
      <c r="O15" s="1"/>
      <c r="P15" s="1"/>
      <c r="Q15" s="1"/>
      <c r="R15" s="4">
        <f t="shared" si="2"/>
        <v>9000</v>
      </c>
      <c r="S15" s="8"/>
    </row>
    <row r="16" spans="1:19" ht="15.75" customHeight="1">
      <c r="A16" s="5" t="s">
        <v>17</v>
      </c>
      <c r="B16" s="2">
        <v>8</v>
      </c>
      <c r="C16" s="2"/>
      <c r="D16" s="2">
        <v>2</v>
      </c>
      <c r="E16" s="2">
        <v>146</v>
      </c>
      <c r="F16" s="2">
        <f t="shared" si="0"/>
        <v>156</v>
      </c>
      <c r="G16" s="2"/>
      <c r="H16" s="2"/>
      <c r="I16" s="2">
        <v>18</v>
      </c>
      <c r="J16" s="2">
        <f>SUM(G16:I16)</f>
        <v>18</v>
      </c>
      <c r="K16" s="1">
        <f t="shared" si="1"/>
        <v>225000</v>
      </c>
      <c r="L16" s="1">
        <f>400*3</f>
        <v>1200</v>
      </c>
      <c r="M16" s="1">
        <f>3*800*3</f>
        <v>7200</v>
      </c>
      <c r="N16" s="1"/>
      <c r="O16" s="1">
        <f>2*800*3</f>
        <v>4800</v>
      </c>
      <c r="P16" s="1">
        <v>600</v>
      </c>
      <c r="Q16" s="1"/>
      <c r="R16" s="4">
        <f t="shared" si="2"/>
        <v>228000</v>
      </c>
      <c r="S16" s="8">
        <f t="shared" si="3"/>
        <v>45600</v>
      </c>
    </row>
    <row r="17" spans="1:19" ht="15.75" customHeight="1">
      <c r="A17" s="5" t="s">
        <v>18</v>
      </c>
      <c r="B17" s="2"/>
      <c r="C17" s="2"/>
      <c r="D17" s="2"/>
      <c r="E17" s="2">
        <v>30</v>
      </c>
      <c r="F17" s="2">
        <f t="shared" si="0"/>
        <v>30</v>
      </c>
      <c r="G17" s="1"/>
      <c r="H17" s="1"/>
      <c r="I17" s="1"/>
      <c r="J17" s="1"/>
      <c r="K17" s="1">
        <f t="shared" si="1"/>
        <v>36000</v>
      </c>
      <c r="L17" s="1">
        <f>400*3</f>
        <v>1200</v>
      </c>
      <c r="M17" s="1"/>
      <c r="N17" s="1"/>
      <c r="O17" s="1"/>
      <c r="P17" s="1"/>
      <c r="Q17" s="1"/>
      <c r="R17" s="4">
        <f t="shared" si="2"/>
        <v>37200</v>
      </c>
      <c r="S17" s="8">
        <f t="shared" si="3"/>
        <v>7440</v>
      </c>
    </row>
    <row r="18" spans="1:19" ht="15.75" customHeight="1">
      <c r="A18" s="5" t="s">
        <v>19</v>
      </c>
      <c r="B18" s="2">
        <v>9</v>
      </c>
      <c r="C18" s="2"/>
      <c r="D18" s="2">
        <v>91</v>
      </c>
      <c r="E18" s="2"/>
      <c r="F18" s="2">
        <f t="shared" si="0"/>
        <v>100</v>
      </c>
      <c r="G18" s="2"/>
      <c r="H18" s="2">
        <v>9</v>
      </c>
      <c r="I18" s="2"/>
      <c r="J18" s="2">
        <f>SUM(G18:I18)</f>
        <v>9</v>
      </c>
      <c r="K18" s="1">
        <f t="shared" si="1"/>
        <v>103500</v>
      </c>
      <c r="L18" s="1"/>
      <c r="M18" s="1">
        <f>2*600*3</f>
        <v>3600</v>
      </c>
      <c r="N18" s="1"/>
      <c r="O18" s="1"/>
      <c r="P18" s="1">
        <f>2*300*3</f>
        <v>1800</v>
      </c>
      <c r="Q18" s="1"/>
      <c r="R18" s="4">
        <f t="shared" si="2"/>
        <v>105300</v>
      </c>
      <c r="S18" s="8">
        <f t="shared" si="3"/>
        <v>21060</v>
      </c>
    </row>
    <row r="19" spans="1:19" ht="15.75" customHeight="1">
      <c r="A19" s="7" t="s">
        <v>20</v>
      </c>
      <c r="B19" s="2">
        <v>4</v>
      </c>
      <c r="C19" s="2"/>
      <c r="D19" s="2">
        <v>46</v>
      </c>
      <c r="E19" s="2"/>
      <c r="F19" s="2">
        <f t="shared" si="0"/>
        <v>50</v>
      </c>
      <c r="G19" s="1"/>
      <c r="H19" s="1"/>
      <c r="I19" s="1"/>
      <c r="J19" s="1"/>
      <c r="K19" s="1">
        <f t="shared" si="1"/>
        <v>43800</v>
      </c>
      <c r="L19" s="1"/>
      <c r="M19" s="1"/>
      <c r="N19" s="1"/>
      <c r="O19" s="1"/>
      <c r="P19" s="1"/>
      <c r="Q19" s="1"/>
      <c r="R19" s="4">
        <f t="shared" si="2"/>
        <v>43800</v>
      </c>
      <c r="S19" s="8"/>
    </row>
    <row r="20" spans="1:19" ht="15.75" customHeight="1">
      <c r="A20" s="5" t="s">
        <v>21</v>
      </c>
      <c r="B20" s="2">
        <v>25</v>
      </c>
      <c r="C20" s="2">
        <v>63</v>
      </c>
      <c r="D20" s="2"/>
      <c r="E20" s="2"/>
      <c r="F20" s="2">
        <f t="shared" si="0"/>
        <v>88</v>
      </c>
      <c r="G20" s="1"/>
      <c r="H20" s="1"/>
      <c r="I20" s="1"/>
      <c r="J20" s="1"/>
      <c r="K20" s="1">
        <f t="shared" si="1"/>
        <v>52800</v>
      </c>
      <c r="L20" s="1"/>
      <c r="M20" s="1"/>
      <c r="N20" s="1"/>
      <c r="O20" s="1"/>
      <c r="P20" s="1">
        <f>200*1*3</f>
        <v>600</v>
      </c>
      <c r="Q20" s="1"/>
      <c r="R20" s="4">
        <f t="shared" si="2"/>
        <v>52200</v>
      </c>
      <c r="S20" s="8">
        <f t="shared" si="3"/>
        <v>10440</v>
      </c>
    </row>
    <row r="21" spans="1:19" ht="15.75" customHeight="1">
      <c r="A21" s="5" t="s">
        <v>22</v>
      </c>
      <c r="B21" s="2">
        <v>23</v>
      </c>
      <c r="C21" s="2">
        <v>166</v>
      </c>
      <c r="D21" s="2">
        <v>8</v>
      </c>
      <c r="E21" s="2"/>
      <c r="F21" s="2">
        <f t="shared" si="0"/>
        <v>197</v>
      </c>
      <c r="G21" s="2">
        <v>21</v>
      </c>
      <c r="H21" s="2"/>
      <c r="I21" s="2"/>
      <c r="J21" s="2">
        <f>SUM(G21:I21)</f>
        <v>21</v>
      </c>
      <c r="K21" s="1">
        <f t="shared" si="1"/>
        <v>145800</v>
      </c>
      <c r="L21" s="1"/>
      <c r="M21" s="1"/>
      <c r="N21" s="1"/>
      <c r="O21" s="1"/>
      <c r="P21" s="1">
        <f>10*200*3+3*400*3</f>
        <v>9600</v>
      </c>
      <c r="Q21" s="1">
        <f>3*200*3</f>
        <v>1800</v>
      </c>
      <c r="R21" s="4">
        <f t="shared" si="2"/>
        <v>134400</v>
      </c>
      <c r="S21" s="8">
        <f t="shared" si="3"/>
        <v>26880</v>
      </c>
    </row>
    <row r="22" spans="1:19" ht="15.75" customHeight="1">
      <c r="A22" s="5" t="s">
        <v>23</v>
      </c>
      <c r="B22" s="2">
        <v>10</v>
      </c>
      <c r="C22" s="2"/>
      <c r="D22" s="2">
        <v>3</v>
      </c>
      <c r="E22" s="2">
        <v>79</v>
      </c>
      <c r="F22" s="2">
        <f t="shared" si="0"/>
        <v>92</v>
      </c>
      <c r="G22" s="2"/>
      <c r="H22" s="2"/>
      <c r="I22" s="2">
        <v>10</v>
      </c>
      <c r="J22" s="2">
        <f>SUM(G22:I22)</f>
        <v>10</v>
      </c>
      <c r="K22" s="1">
        <f t="shared" si="1"/>
        <v>127500</v>
      </c>
      <c r="L22" s="1"/>
      <c r="M22" s="1">
        <f>2*800*3</f>
        <v>4800</v>
      </c>
      <c r="N22" s="1">
        <f>400*3</f>
        <v>1200</v>
      </c>
      <c r="O22" s="1">
        <f>1*800*3</f>
        <v>2400</v>
      </c>
      <c r="P22" s="1"/>
      <c r="Q22" s="1"/>
      <c r="R22" s="4">
        <f t="shared" si="2"/>
        <v>128700</v>
      </c>
      <c r="S22" s="8">
        <f t="shared" si="3"/>
        <v>25740</v>
      </c>
    </row>
    <row r="23" spans="1:19" ht="15.75" customHeight="1">
      <c r="A23" s="5" t="s">
        <v>24</v>
      </c>
      <c r="B23" s="2"/>
      <c r="C23" s="2">
        <v>7</v>
      </c>
      <c r="D23" s="2"/>
      <c r="E23" s="2"/>
      <c r="F23" s="2">
        <f t="shared" si="0"/>
        <v>7</v>
      </c>
      <c r="G23" s="2">
        <v>4</v>
      </c>
      <c r="H23" s="2"/>
      <c r="I23" s="2"/>
      <c r="J23" s="2">
        <f>SUM(G23:I23)</f>
        <v>4</v>
      </c>
      <c r="K23" s="1">
        <f t="shared" si="1"/>
        <v>9000</v>
      </c>
      <c r="L23" s="1"/>
      <c r="M23" s="1">
        <f>1*400*3</f>
        <v>1200</v>
      </c>
      <c r="N23" s="1"/>
      <c r="O23" s="1"/>
      <c r="P23" s="1">
        <f>1*200*3</f>
        <v>600</v>
      </c>
      <c r="Q23" s="1"/>
      <c r="R23" s="4">
        <f t="shared" si="2"/>
        <v>9600</v>
      </c>
      <c r="S23" s="8">
        <f t="shared" si="3"/>
        <v>1920</v>
      </c>
    </row>
    <row r="24" spans="1:19" ht="15.75" customHeight="1">
      <c r="A24" s="5" t="s">
        <v>25</v>
      </c>
      <c r="B24" s="2">
        <v>16</v>
      </c>
      <c r="C24" s="2"/>
      <c r="D24" s="2">
        <v>53</v>
      </c>
      <c r="E24" s="2"/>
      <c r="F24" s="2">
        <f t="shared" si="0"/>
        <v>69</v>
      </c>
      <c r="G24" s="2"/>
      <c r="H24" s="2">
        <v>5</v>
      </c>
      <c r="I24" s="2"/>
      <c r="J24" s="2">
        <f>SUM(G24:I24)</f>
        <v>5</v>
      </c>
      <c r="K24" s="1">
        <f t="shared" si="1"/>
        <v>66300</v>
      </c>
      <c r="L24" s="1">
        <f>300*3</f>
        <v>900</v>
      </c>
      <c r="M24" s="1"/>
      <c r="N24" s="1"/>
      <c r="O24" s="1"/>
      <c r="P24" s="1"/>
      <c r="Q24" s="1">
        <f>3*300*3</f>
        <v>2700</v>
      </c>
      <c r="R24" s="4">
        <f t="shared" si="2"/>
        <v>64500</v>
      </c>
      <c r="S24" s="8">
        <f t="shared" si="3"/>
        <v>12900</v>
      </c>
    </row>
    <row r="25" spans="1:19" ht="15.75" customHeight="1">
      <c r="A25" s="5" t="s">
        <v>26</v>
      </c>
      <c r="B25" s="2">
        <v>11</v>
      </c>
      <c r="C25" s="2">
        <v>121</v>
      </c>
      <c r="D25" s="2">
        <v>23</v>
      </c>
      <c r="E25" s="2"/>
      <c r="F25" s="2">
        <f t="shared" si="0"/>
        <v>155</v>
      </c>
      <c r="G25" s="2">
        <v>3</v>
      </c>
      <c r="H25" s="2"/>
      <c r="I25" s="2"/>
      <c r="J25" s="2">
        <f>SUM(G25:I25)</f>
        <v>3</v>
      </c>
      <c r="K25" s="1">
        <f t="shared" si="1"/>
        <v>103500</v>
      </c>
      <c r="L25" s="1"/>
      <c r="M25" s="1"/>
      <c r="N25" s="1"/>
      <c r="O25" s="1"/>
      <c r="P25" s="1">
        <f>5*200*3</f>
        <v>3000</v>
      </c>
      <c r="Q25" s="1"/>
      <c r="R25" s="4">
        <f t="shared" si="2"/>
        <v>100500</v>
      </c>
      <c r="S25" s="8">
        <f t="shared" si="3"/>
        <v>20100</v>
      </c>
    </row>
    <row r="26" spans="1:19" ht="15.75" customHeight="1">
      <c r="A26" s="5" t="s">
        <v>27</v>
      </c>
      <c r="B26" s="2">
        <v>4</v>
      </c>
      <c r="C26" s="2">
        <v>33</v>
      </c>
      <c r="D26" s="2"/>
      <c r="E26" s="2"/>
      <c r="F26" s="2">
        <f t="shared" si="0"/>
        <v>37</v>
      </c>
      <c r="G26" s="1"/>
      <c r="H26" s="1"/>
      <c r="I26" s="1"/>
      <c r="J26" s="1"/>
      <c r="K26" s="1">
        <f t="shared" si="1"/>
        <v>22200</v>
      </c>
      <c r="L26" s="1"/>
      <c r="M26" s="1"/>
      <c r="N26" s="1"/>
      <c r="O26" s="1"/>
      <c r="P26" s="1"/>
      <c r="Q26" s="1"/>
      <c r="R26" s="4">
        <f t="shared" si="2"/>
        <v>22200</v>
      </c>
      <c r="S26" s="8">
        <f t="shared" si="3"/>
        <v>4440</v>
      </c>
    </row>
    <row r="27" spans="1:19" ht="15.75" customHeight="1">
      <c r="A27" s="5" t="s">
        <v>28</v>
      </c>
      <c r="B27" s="2">
        <v>9</v>
      </c>
      <c r="C27" s="2">
        <v>31</v>
      </c>
      <c r="D27" s="2">
        <v>120</v>
      </c>
      <c r="E27" s="2"/>
      <c r="F27" s="2">
        <f t="shared" si="0"/>
        <v>160</v>
      </c>
      <c r="G27" s="2">
        <v>4</v>
      </c>
      <c r="H27" s="2">
        <v>13</v>
      </c>
      <c r="I27" s="2"/>
      <c r="J27" s="2">
        <f>SUM(G27:I27)</f>
        <v>17</v>
      </c>
      <c r="K27" s="1">
        <f t="shared" si="1"/>
        <v>160200</v>
      </c>
      <c r="L27" s="1"/>
      <c r="M27" s="1">
        <f>1*400*3+1*600*3</f>
        <v>3000</v>
      </c>
      <c r="N27" s="1"/>
      <c r="O27" s="1"/>
      <c r="P27" s="1"/>
      <c r="Q27" s="1">
        <f>2*200*3+1*600*3</f>
        <v>3000</v>
      </c>
      <c r="R27" s="4">
        <f t="shared" si="2"/>
        <v>160200</v>
      </c>
      <c r="S27" s="8">
        <f t="shared" si="3"/>
        <v>32040</v>
      </c>
    </row>
    <row r="28" spans="1:19" ht="15.75" customHeight="1">
      <c r="A28" s="5" t="s">
        <v>37</v>
      </c>
      <c r="B28" s="2"/>
      <c r="C28" s="2">
        <v>10</v>
      </c>
      <c r="D28" s="2"/>
      <c r="E28" s="2"/>
      <c r="F28" s="2">
        <f t="shared" si="0"/>
        <v>10</v>
      </c>
      <c r="G28" s="2">
        <v>1</v>
      </c>
      <c r="H28" s="2"/>
      <c r="I28" s="2"/>
      <c r="J28" s="2">
        <f>SUM(G28:I28)</f>
        <v>1</v>
      </c>
      <c r="K28" s="1">
        <f t="shared" si="1"/>
        <v>7200</v>
      </c>
      <c r="L28" s="1"/>
      <c r="M28" s="1"/>
      <c r="N28" s="1"/>
      <c r="O28" s="1"/>
      <c r="P28" s="1"/>
      <c r="Q28" s="1"/>
      <c r="R28" s="4">
        <f t="shared" si="2"/>
        <v>7200</v>
      </c>
      <c r="S28" s="8">
        <f t="shared" si="3"/>
        <v>1440</v>
      </c>
    </row>
    <row r="29" spans="1:19" ht="15.75" customHeight="1">
      <c r="A29" s="5" t="s">
        <v>2</v>
      </c>
      <c r="B29" s="2">
        <f>SUM(B5:B28)</f>
        <v>168</v>
      </c>
      <c r="C29" s="2">
        <f>SUM(C5:C28)</f>
        <v>685</v>
      </c>
      <c r="D29" s="2">
        <f>SUM(D5:D28)</f>
        <v>580</v>
      </c>
      <c r="E29" s="2">
        <f>SUM(E5:E28)</f>
        <v>569</v>
      </c>
      <c r="F29" s="2">
        <f t="shared" si="0"/>
        <v>2002</v>
      </c>
      <c r="G29" s="1">
        <f>SUM(G6:G28)</f>
        <v>51</v>
      </c>
      <c r="H29" s="1">
        <f>SUM(H6:H28)</f>
        <v>48</v>
      </c>
      <c r="I29" s="1">
        <f>SUM(I6:I28)</f>
        <v>60</v>
      </c>
      <c r="J29" s="1">
        <f>SUM(G29:I29)</f>
        <v>159</v>
      </c>
      <c r="K29" s="1">
        <f t="shared" si="1"/>
        <v>2008200</v>
      </c>
      <c r="L29" s="1">
        <f>SUM(L6:L28)</f>
        <v>3900</v>
      </c>
      <c r="M29" s="1">
        <f>SUM(M5:M28)</f>
        <v>42600</v>
      </c>
      <c r="N29" s="1">
        <f>SUM(N6:N28)</f>
        <v>4800</v>
      </c>
      <c r="O29" s="1">
        <f>SUM(O6:O28)</f>
        <v>18600</v>
      </c>
      <c r="P29" s="1">
        <f>SUM(P6:P28)</f>
        <v>36900</v>
      </c>
      <c r="Q29" s="1">
        <f>SUM(Q5:Q28)</f>
        <v>9900</v>
      </c>
      <c r="R29" s="4">
        <f t="shared" si="2"/>
        <v>1984500</v>
      </c>
      <c r="S29" s="9">
        <f>SUM(S5:S28)</f>
        <v>362040</v>
      </c>
    </row>
    <row r="32" spans="1:18" ht="95.25" customHeight="1">
      <c r="A32" s="20" t="s">
        <v>44</v>
      </c>
      <c r="B32" s="21"/>
      <c r="C32" s="21"/>
      <c r="D32" s="21"/>
      <c r="E32" s="21"/>
      <c r="F32" s="21"/>
      <c r="G32" s="21"/>
      <c r="H32" s="21"/>
      <c r="I32" s="21"/>
      <c r="J32" s="21"/>
      <c r="K32" s="21"/>
      <c r="L32" s="21"/>
      <c r="M32" s="21"/>
      <c r="N32" s="21"/>
      <c r="O32" s="21"/>
      <c r="P32" s="21"/>
      <c r="Q32" s="21"/>
      <c r="R32" s="21"/>
    </row>
    <row r="33" spans="1:18" ht="62.25" customHeight="1">
      <c r="A33" s="20" t="s">
        <v>43</v>
      </c>
      <c r="B33" s="20"/>
      <c r="C33" s="20"/>
      <c r="D33" s="20"/>
      <c r="E33" s="20"/>
      <c r="F33" s="20"/>
      <c r="G33" s="20"/>
      <c r="H33" s="20"/>
      <c r="I33" s="20"/>
      <c r="J33" s="20"/>
      <c r="K33" s="20"/>
      <c r="L33" s="20"/>
      <c r="M33" s="20"/>
      <c r="N33" s="20"/>
      <c r="O33" s="20"/>
      <c r="P33" s="20"/>
      <c r="Q33" s="20"/>
      <c r="R33" s="20"/>
    </row>
    <row r="34" spans="1:18" ht="172.5" customHeight="1">
      <c r="A34" s="23" t="s">
        <v>40</v>
      </c>
      <c r="B34" s="23"/>
      <c r="C34" s="23"/>
      <c r="D34" s="23"/>
      <c r="E34" s="23"/>
      <c r="F34" s="23"/>
      <c r="G34" s="23"/>
      <c r="H34" s="23"/>
      <c r="I34" s="23"/>
      <c r="J34" s="23"/>
      <c r="K34" s="23"/>
      <c r="L34" s="23"/>
      <c r="M34" s="23"/>
      <c r="N34" s="23"/>
      <c r="O34" s="23"/>
      <c r="P34" s="23"/>
      <c r="Q34" s="23"/>
      <c r="R34" s="23"/>
    </row>
    <row r="35" spans="1:18" ht="29.25" customHeight="1">
      <c r="A35" s="22" t="s">
        <v>41</v>
      </c>
      <c r="B35" s="22"/>
      <c r="C35" s="22"/>
      <c r="D35" s="22"/>
      <c r="E35" s="22"/>
      <c r="F35" s="22"/>
      <c r="G35" s="22"/>
      <c r="H35" s="22"/>
      <c r="I35" s="22"/>
      <c r="J35" s="22"/>
      <c r="K35" s="22"/>
      <c r="L35" s="22"/>
      <c r="M35" s="22"/>
      <c r="N35" s="22"/>
      <c r="O35" s="22"/>
      <c r="P35" s="22"/>
      <c r="Q35" s="22"/>
      <c r="R35" s="22"/>
    </row>
    <row r="36" spans="1:18" ht="28.5" customHeight="1">
      <c r="A36" s="22" t="s">
        <v>42</v>
      </c>
      <c r="B36" s="22"/>
      <c r="C36" s="22"/>
      <c r="D36" s="22"/>
      <c r="E36" s="22"/>
      <c r="F36" s="22"/>
      <c r="G36" s="22"/>
      <c r="H36" s="22"/>
      <c r="I36" s="22"/>
      <c r="J36" s="22"/>
      <c r="K36" s="22"/>
      <c r="L36" s="22"/>
      <c r="M36" s="22"/>
      <c r="N36" s="22"/>
      <c r="O36" s="22"/>
      <c r="P36" s="22"/>
      <c r="Q36" s="22"/>
      <c r="R36" s="22"/>
    </row>
  </sheetData>
  <mergeCells count="24">
    <mergeCell ref="A35:R35"/>
    <mergeCell ref="A36:R36"/>
    <mergeCell ref="A34:R34"/>
    <mergeCell ref="Q2:Q4"/>
    <mergeCell ref="C3:E3"/>
    <mergeCell ref="B2:F2"/>
    <mergeCell ref="G2:J2"/>
    <mergeCell ref="R2:R4"/>
    <mergeCell ref="O2:O4"/>
    <mergeCell ref="K2:K4"/>
    <mergeCell ref="A33:R33"/>
    <mergeCell ref="L2:L4"/>
    <mergeCell ref="P2:P4"/>
    <mergeCell ref="A32:R32"/>
    <mergeCell ref="S2:S4"/>
    <mergeCell ref="A1:R1"/>
    <mergeCell ref="A2:A4"/>
    <mergeCell ref="F3:F4"/>
    <mergeCell ref="G3:G4"/>
    <mergeCell ref="H3:H4"/>
    <mergeCell ref="I3:I4"/>
    <mergeCell ref="J3:J4"/>
    <mergeCell ref="M2:M4"/>
    <mergeCell ref="N2:N4"/>
  </mergeCells>
  <printOptions horizontalCentered="1"/>
  <pageMargins left="0.16" right="0.18" top="0.984251968503937" bottom="0.66"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2009-12-23T03:28:15Z</cp:lastPrinted>
  <dcterms:created xsi:type="dcterms:W3CDTF">1996-12-17T01:32:42Z</dcterms:created>
  <dcterms:modified xsi:type="dcterms:W3CDTF">2009-12-25T06:56:54Z</dcterms:modified>
  <cp:category/>
  <cp:version/>
  <cp:contentType/>
  <cp:contentStatus/>
</cp:coreProperties>
</file>